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9840"/>
  </bookViews>
  <sheets>
    <sheet name="data_2023-05-29" sheetId="1" r:id="rId1"/>
  </sheets>
  <definedNames>
    <definedName name="_xlnm._FilterDatabase" localSheetId="0" hidden="1">'data_2023-05-29'!$A$2:$O$17</definedName>
  </definedNames>
  <calcPr calcId="144525"/>
</workbook>
</file>

<file path=xl/calcChain.xml><?xml version="1.0" encoding="utf-8"?>
<calcChain xmlns="http://schemas.openxmlformats.org/spreadsheetml/2006/main">
  <c r="M17" i="1" l="1"/>
  <c r="M16" i="1"/>
  <c r="M15" i="1"/>
  <c r="M14" i="1"/>
  <c r="M9" i="1"/>
  <c r="M11" i="1"/>
  <c r="M13" i="1"/>
  <c r="M10" i="1"/>
  <c r="M12" i="1"/>
  <c r="M7" i="1"/>
  <c r="M4" i="1"/>
  <c r="M6" i="1"/>
  <c r="M8" i="1"/>
  <c r="M5" i="1"/>
  <c r="M3" i="1"/>
  <c r="H17" i="1" l="1"/>
  <c r="G17" i="1"/>
  <c r="F17" i="1"/>
  <c r="D17" i="1"/>
  <c r="B17" i="1"/>
  <c r="H16" i="1"/>
  <c r="G16" i="1"/>
  <c r="F16" i="1"/>
  <c r="D16" i="1"/>
  <c r="B16" i="1"/>
  <c r="H15" i="1"/>
  <c r="G15" i="1"/>
  <c r="F15" i="1"/>
  <c r="D15" i="1"/>
  <c r="B15" i="1"/>
  <c r="H14" i="1"/>
  <c r="G14" i="1"/>
  <c r="F14" i="1"/>
  <c r="D14" i="1"/>
  <c r="B14" i="1"/>
  <c r="H9" i="1"/>
  <c r="G9" i="1"/>
  <c r="F9" i="1"/>
  <c r="D9" i="1"/>
  <c r="B9" i="1"/>
  <c r="H11" i="1"/>
  <c r="G11" i="1"/>
  <c r="F11" i="1"/>
  <c r="D11" i="1"/>
  <c r="B11" i="1"/>
  <c r="H13" i="1"/>
  <c r="G13" i="1"/>
  <c r="F13" i="1"/>
  <c r="D13" i="1"/>
  <c r="B13" i="1"/>
  <c r="H10" i="1"/>
  <c r="G10" i="1"/>
  <c r="F10" i="1"/>
  <c r="D10" i="1"/>
  <c r="B10" i="1"/>
  <c r="H12" i="1"/>
  <c r="G12" i="1"/>
  <c r="F12" i="1"/>
  <c r="D12" i="1"/>
  <c r="B12" i="1"/>
  <c r="H7" i="1"/>
  <c r="G7" i="1"/>
  <c r="F7" i="1"/>
  <c r="D7" i="1"/>
  <c r="B7" i="1"/>
  <c r="H4" i="1"/>
  <c r="G4" i="1"/>
  <c r="F4" i="1"/>
  <c r="D4" i="1"/>
  <c r="B4" i="1"/>
  <c r="H6" i="1"/>
  <c r="G6" i="1"/>
  <c r="F6" i="1"/>
  <c r="D6" i="1"/>
  <c r="B6" i="1"/>
  <c r="H8" i="1"/>
  <c r="G8" i="1"/>
  <c r="F8" i="1"/>
  <c r="D8" i="1"/>
  <c r="B8" i="1"/>
  <c r="H5" i="1"/>
  <c r="G5" i="1"/>
  <c r="F5" i="1"/>
  <c r="D5" i="1"/>
  <c r="B5" i="1"/>
  <c r="H3" i="1"/>
  <c r="G3" i="1"/>
  <c r="F3" i="1"/>
  <c r="D3" i="1"/>
  <c r="B3" i="1"/>
</calcChain>
</file>

<file path=xl/sharedStrings.xml><?xml version="1.0" encoding="utf-8"?>
<sst xmlns="http://schemas.openxmlformats.org/spreadsheetml/2006/main" count="61" uniqueCount="38">
  <si>
    <t>姓名</t>
  </si>
  <si>
    <t>身份证号码</t>
  </si>
  <si>
    <t>招考单位</t>
  </si>
  <si>
    <t>职位代码</t>
  </si>
  <si>
    <t>职位名称</t>
  </si>
  <si>
    <t>准考证号</t>
  </si>
  <si>
    <t>考场号</t>
  </si>
  <si>
    <t>座位号</t>
  </si>
  <si>
    <t>安徽财经大学</t>
  </si>
  <si>
    <t>党政管理岗位</t>
  </si>
  <si>
    <t>程倩倩</t>
  </si>
  <si>
    <t>林婷婷</t>
  </si>
  <si>
    <t>徐可</t>
  </si>
  <si>
    <t>刘贺菊</t>
  </si>
  <si>
    <t>张诗瑶</t>
  </si>
  <si>
    <t>罗晶</t>
  </si>
  <si>
    <t>徐庆</t>
  </si>
  <si>
    <t>禹花宁</t>
  </si>
  <si>
    <t>黄大强</t>
  </si>
  <si>
    <t>王丙武</t>
  </si>
  <si>
    <t>周维法</t>
  </si>
  <si>
    <t>安徽财经大学合肥高等研究院</t>
  </si>
  <si>
    <t>孟豪</t>
  </si>
  <si>
    <t>杨世昆</t>
  </si>
  <si>
    <t>财务处</t>
  </si>
  <si>
    <t>专业技术辅助岗位</t>
  </si>
  <si>
    <t>图书与信息中心（图书馆）</t>
  </si>
  <si>
    <t>张天艺</t>
  </si>
  <si>
    <t>后勤管理服务中心</t>
  </si>
  <si>
    <t>汪思玲</t>
  </si>
  <si>
    <t>客观分</t>
  </si>
  <si>
    <r>
      <t>4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题分</t>
    </r>
  </si>
  <si>
    <r>
      <rPr>
        <sz val="10"/>
        <rFont val="宋体"/>
        <family val="3"/>
        <charset val="134"/>
      </rPr>
      <t>主观分</t>
    </r>
    <r>
      <rPr>
        <sz val="11"/>
        <color theme="1"/>
        <rFont val="宋体"/>
        <family val="3"/>
        <charset val="134"/>
        <scheme val="minor"/>
      </rPr>
      <t>1</t>
    </r>
  </si>
  <si>
    <r>
      <rPr>
        <sz val="10"/>
        <rFont val="宋体"/>
        <family val="3"/>
        <charset val="134"/>
      </rPr>
      <t>主观分</t>
    </r>
    <r>
      <rPr>
        <sz val="11"/>
        <color theme="1"/>
        <rFont val="宋体"/>
        <family val="3"/>
        <charset val="134"/>
        <scheme val="minor"/>
      </rPr>
      <t>2</t>
    </r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</si>
  <si>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</si>
  <si>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</si>
  <si>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</si>
  <si>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2023年安徽财经大学公开招聘工作人员体检人员名单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</si>
</sst>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D1" workbookViewId="0">
      <selection activeCell="R7" sqref="R7"/>
    </sheetView>
  </sheetViews>
  <sheetFormatPr defaultColWidth="9" defaultRowHeight="23.4" customHeight="1" x14ac:dyDescent="0.25"/>
  <cols>
    <col min="1" max="1" width="9" style="3" hidden="1" customWidth="1"/>
    <col min="2" max="2" width="19.77734375" style="3" hidden="1" customWidth="1"/>
    <col min="3" max="3" width="26.33203125" style="3" hidden="1" customWidth="1"/>
    <col min="4" max="4" width="9.77734375" style="3" customWidth="1"/>
    <col min="5" max="5" width="16.77734375" style="3" customWidth="1"/>
    <col min="6" max="6" width="15.6640625" style="3" customWidth="1"/>
    <col min="7" max="8" width="9" style="3" hidden="1" customWidth="1"/>
    <col min="9" max="12" width="0" style="4" hidden="1" customWidth="1"/>
    <col min="13" max="13" width="8.5546875" style="4" customWidth="1"/>
    <col min="14" max="14" width="9" style="3"/>
    <col min="15" max="15" width="9" style="7"/>
    <col min="16" max="16384" width="9" style="3"/>
  </cols>
  <sheetData>
    <row r="1" spans="1:15" ht="23.4" customHeight="1" x14ac:dyDescent="0.25">
      <c r="D1" s="12" t="s">
        <v>37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23.4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30</v>
      </c>
      <c r="J2" s="2" t="s">
        <v>31</v>
      </c>
      <c r="K2" s="1" t="s">
        <v>32</v>
      </c>
      <c r="L2" s="1" t="s">
        <v>33</v>
      </c>
      <c r="M2" s="5" t="s">
        <v>34</v>
      </c>
      <c r="N2" s="5" t="s">
        <v>35</v>
      </c>
      <c r="O2" s="6" t="s">
        <v>36</v>
      </c>
    </row>
    <row r="3" spans="1:15" s="10" customFormat="1" ht="23.4" customHeight="1" x14ac:dyDescent="0.25">
      <c r="A3" s="8" t="s">
        <v>10</v>
      </c>
      <c r="B3" s="8" t="str">
        <f>"340828199609054025"</f>
        <v>340828199609054025</v>
      </c>
      <c r="C3" s="8" t="s">
        <v>8</v>
      </c>
      <c r="D3" s="8" t="str">
        <f t="shared" ref="D3:D8" si="0">"202308"</f>
        <v>202308</v>
      </c>
      <c r="E3" s="8" t="s">
        <v>9</v>
      </c>
      <c r="F3" s="8" t="str">
        <f>"23053110145"</f>
        <v>23053110145</v>
      </c>
      <c r="G3" s="8" t="str">
        <f>"01"</f>
        <v>01</v>
      </c>
      <c r="H3" s="8" t="str">
        <f>"45"</f>
        <v>45</v>
      </c>
      <c r="I3" s="8">
        <v>34</v>
      </c>
      <c r="J3" s="8">
        <v>2</v>
      </c>
      <c r="K3" s="8">
        <v>10</v>
      </c>
      <c r="L3" s="8">
        <v>28</v>
      </c>
      <c r="M3" s="8">
        <f t="shared" ref="M3:M17" si="1">I3+K3+L3+J3</f>
        <v>74</v>
      </c>
      <c r="N3" s="8">
        <v>80.400000000000006</v>
      </c>
      <c r="O3" s="8">
        <v>76.56</v>
      </c>
    </row>
    <row r="4" spans="1:15" s="10" customFormat="1" ht="23.4" customHeight="1" x14ac:dyDescent="0.25">
      <c r="A4" s="8" t="s">
        <v>14</v>
      </c>
      <c r="B4" s="8" t="str">
        <f>"342201199403014166"</f>
        <v>342201199403014166</v>
      </c>
      <c r="C4" s="8" t="s">
        <v>8</v>
      </c>
      <c r="D4" s="8" t="str">
        <f t="shared" si="0"/>
        <v>202308</v>
      </c>
      <c r="E4" s="8" t="s">
        <v>9</v>
      </c>
      <c r="F4" s="8" t="str">
        <f>"23053110224"</f>
        <v>23053110224</v>
      </c>
      <c r="G4" s="8" t="str">
        <f>"02"</f>
        <v>02</v>
      </c>
      <c r="H4" s="8" t="str">
        <f>"24"</f>
        <v>24</v>
      </c>
      <c r="I4" s="8">
        <v>34</v>
      </c>
      <c r="J4" s="8">
        <v>2</v>
      </c>
      <c r="K4" s="8">
        <v>10</v>
      </c>
      <c r="L4" s="8">
        <v>29</v>
      </c>
      <c r="M4" s="8">
        <f t="shared" si="1"/>
        <v>75</v>
      </c>
      <c r="N4" s="8">
        <v>78.599999999999994</v>
      </c>
      <c r="O4" s="8">
        <v>76.44</v>
      </c>
    </row>
    <row r="5" spans="1:15" s="10" customFormat="1" ht="23.4" customHeight="1" x14ac:dyDescent="0.25">
      <c r="A5" s="8" t="s">
        <v>11</v>
      </c>
      <c r="B5" s="8" t="str">
        <f>"340881199708172520"</f>
        <v>340881199708172520</v>
      </c>
      <c r="C5" s="8" t="s">
        <v>8</v>
      </c>
      <c r="D5" s="8" t="str">
        <f t="shared" si="0"/>
        <v>202308</v>
      </c>
      <c r="E5" s="8" t="s">
        <v>9</v>
      </c>
      <c r="F5" s="8" t="str">
        <f>"23053110152"</f>
        <v>23053110152</v>
      </c>
      <c r="G5" s="8" t="str">
        <f>"01"</f>
        <v>01</v>
      </c>
      <c r="H5" s="8" t="str">
        <f>"52"</f>
        <v>52</v>
      </c>
      <c r="I5" s="8">
        <v>42</v>
      </c>
      <c r="J5" s="8">
        <v>2</v>
      </c>
      <c r="K5" s="8">
        <v>9</v>
      </c>
      <c r="L5" s="8">
        <v>24</v>
      </c>
      <c r="M5" s="8">
        <f t="shared" si="1"/>
        <v>77</v>
      </c>
      <c r="N5" s="8">
        <v>75.400000000000006</v>
      </c>
      <c r="O5" s="8">
        <v>76.36</v>
      </c>
    </row>
    <row r="6" spans="1:15" s="10" customFormat="1" ht="23.4" customHeight="1" x14ac:dyDescent="0.25">
      <c r="A6" s="8" t="s">
        <v>13</v>
      </c>
      <c r="B6" s="8" t="str">
        <f>"210124199710282046"</f>
        <v>210124199710282046</v>
      </c>
      <c r="C6" s="8" t="s">
        <v>8</v>
      </c>
      <c r="D6" s="8" t="str">
        <f t="shared" si="0"/>
        <v>202308</v>
      </c>
      <c r="E6" s="8" t="s">
        <v>9</v>
      </c>
      <c r="F6" s="8" t="str">
        <f>"23053110212"</f>
        <v>23053110212</v>
      </c>
      <c r="G6" s="8" t="str">
        <f>"02"</f>
        <v>02</v>
      </c>
      <c r="H6" s="8" t="str">
        <f>"12"</f>
        <v>12</v>
      </c>
      <c r="I6" s="8">
        <v>35</v>
      </c>
      <c r="J6" s="8">
        <v>2</v>
      </c>
      <c r="K6" s="8">
        <v>9</v>
      </c>
      <c r="L6" s="8">
        <v>27</v>
      </c>
      <c r="M6" s="8">
        <f t="shared" si="1"/>
        <v>73</v>
      </c>
      <c r="N6" s="8">
        <v>80</v>
      </c>
      <c r="O6" s="8">
        <v>75.8</v>
      </c>
    </row>
    <row r="7" spans="1:15" s="10" customFormat="1" ht="23.4" customHeight="1" x14ac:dyDescent="0.25">
      <c r="A7" s="8" t="s">
        <v>15</v>
      </c>
      <c r="B7" s="8" t="str">
        <f>"500382199802164841"</f>
        <v>500382199802164841</v>
      </c>
      <c r="C7" s="8" t="s">
        <v>8</v>
      </c>
      <c r="D7" s="8" t="str">
        <f t="shared" si="0"/>
        <v>202308</v>
      </c>
      <c r="E7" s="8" t="s">
        <v>9</v>
      </c>
      <c r="F7" s="8" t="str">
        <f>"23053110240"</f>
        <v>23053110240</v>
      </c>
      <c r="G7" s="8" t="str">
        <f>"02"</f>
        <v>02</v>
      </c>
      <c r="H7" s="8" t="str">
        <f>"40"</f>
        <v>40</v>
      </c>
      <c r="I7" s="8">
        <v>40</v>
      </c>
      <c r="J7" s="8">
        <v>2</v>
      </c>
      <c r="K7" s="8">
        <v>8</v>
      </c>
      <c r="L7" s="8">
        <v>26</v>
      </c>
      <c r="M7" s="8">
        <f t="shared" si="1"/>
        <v>76</v>
      </c>
      <c r="N7" s="8">
        <v>75.400000000000006</v>
      </c>
      <c r="O7" s="8">
        <v>75.760000000000005</v>
      </c>
    </row>
    <row r="8" spans="1:15" s="10" customFormat="1" ht="23.4" customHeight="1" x14ac:dyDescent="0.25">
      <c r="A8" s="8" t="s">
        <v>12</v>
      </c>
      <c r="B8" s="8" t="str">
        <f>"340304199810202028"</f>
        <v>340304199810202028</v>
      </c>
      <c r="C8" s="8" t="s">
        <v>8</v>
      </c>
      <c r="D8" s="8" t="str">
        <f t="shared" si="0"/>
        <v>202308</v>
      </c>
      <c r="E8" s="8" t="s">
        <v>9</v>
      </c>
      <c r="F8" s="8" t="str">
        <f>"23053110160"</f>
        <v>23053110160</v>
      </c>
      <c r="G8" s="8" t="str">
        <f>"01"</f>
        <v>01</v>
      </c>
      <c r="H8" s="8" t="str">
        <f>"60"</f>
        <v>60</v>
      </c>
      <c r="I8" s="8">
        <v>32</v>
      </c>
      <c r="J8" s="8">
        <v>2</v>
      </c>
      <c r="K8" s="8">
        <v>10</v>
      </c>
      <c r="L8" s="8">
        <v>29</v>
      </c>
      <c r="M8" s="8">
        <f t="shared" si="1"/>
        <v>73</v>
      </c>
      <c r="N8" s="8">
        <v>79.2</v>
      </c>
      <c r="O8" s="8">
        <v>75.48</v>
      </c>
    </row>
    <row r="9" spans="1:15" s="10" customFormat="1" ht="23.4" customHeight="1" x14ac:dyDescent="0.25">
      <c r="A9" s="8" t="s">
        <v>20</v>
      </c>
      <c r="B9" s="8" t="str">
        <f>"342224199411091051"</f>
        <v>342224199411091051</v>
      </c>
      <c r="C9" s="8" t="s">
        <v>8</v>
      </c>
      <c r="D9" s="8" t="str">
        <f>"202309"</f>
        <v>202309</v>
      </c>
      <c r="E9" s="8" t="s">
        <v>9</v>
      </c>
      <c r="F9" s="8" t="str">
        <f>"23053110313"</f>
        <v>23053110313</v>
      </c>
      <c r="G9" s="8" t="str">
        <f>"03"</f>
        <v>03</v>
      </c>
      <c r="H9" s="8" t="str">
        <f>"13"</f>
        <v>13</v>
      </c>
      <c r="I9" s="8">
        <v>39</v>
      </c>
      <c r="J9" s="8">
        <v>2</v>
      </c>
      <c r="K9" s="8">
        <v>10</v>
      </c>
      <c r="L9" s="8">
        <v>28</v>
      </c>
      <c r="M9" s="8">
        <f t="shared" si="1"/>
        <v>79</v>
      </c>
      <c r="N9" s="8">
        <v>76.599999999999994</v>
      </c>
      <c r="O9" s="11">
        <v>78.040000000000006</v>
      </c>
    </row>
    <row r="10" spans="1:15" ht="23.4" customHeight="1" x14ac:dyDescent="0.25">
      <c r="A10" s="8" t="s">
        <v>17</v>
      </c>
      <c r="B10" s="8" t="str">
        <f>"370982199706025313"</f>
        <v>370982199706025313</v>
      </c>
      <c r="C10" s="8" t="s">
        <v>8</v>
      </c>
      <c r="D10" s="8" t="str">
        <f>"202309"</f>
        <v>202309</v>
      </c>
      <c r="E10" s="8" t="s">
        <v>9</v>
      </c>
      <c r="F10" s="8" t="str">
        <f>"23053110306"</f>
        <v>23053110306</v>
      </c>
      <c r="G10" s="8" t="str">
        <f>"03"</f>
        <v>03</v>
      </c>
      <c r="H10" s="8" t="str">
        <f>"06"</f>
        <v>06</v>
      </c>
      <c r="I10" s="8">
        <v>37</v>
      </c>
      <c r="J10" s="8">
        <v>2</v>
      </c>
      <c r="K10" s="8">
        <v>10</v>
      </c>
      <c r="L10" s="8">
        <v>27</v>
      </c>
      <c r="M10" s="8">
        <f t="shared" si="1"/>
        <v>76</v>
      </c>
      <c r="N10" s="8">
        <v>75.400000000000006</v>
      </c>
      <c r="O10" s="11">
        <v>75.760000000000005</v>
      </c>
    </row>
    <row r="11" spans="1:15" ht="23.4" customHeight="1" x14ac:dyDescent="0.25">
      <c r="A11" s="8" t="s">
        <v>19</v>
      </c>
      <c r="B11" s="8" t="str">
        <f>"341221199412015552"</f>
        <v>341221199412015552</v>
      </c>
      <c r="C11" s="8" t="s">
        <v>8</v>
      </c>
      <c r="D11" s="8" t="str">
        <f>"202309"</f>
        <v>202309</v>
      </c>
      <c r="E11" s="8" t="s">
        <v>9</v>
      </c>
      <c r="F11" s="8" t="str">
        <f>"23053110309"</f>
        <v>23053110309</v>
      </c>
      <c r="G11" s="8" t="str">
        <f>"03"</f>
        <v>03</v>
      </c>
      <c r="H11" s="8" t="str">
        <f>"09"</f>
        <v>09</v>
      </c>
      <c r="I11" s="8">
        <v>36</v>
      </c>
      <c r="J11" s="8">
        <v>2</v>
      </c>
      <c r="K11" s="8">
        <v>10</v>
      </c>
      <c r="L11" s="8">
        <v>27</v>
      </c>
      <c r="M11" s="8">
        <f t="shared" si="1"/>
        <v>75</v>
      </c>
      <c r="N11" s="8">
        <v>76.400000000000006</v>
      </c>
      <c r="O11" s="11">
        <v>75.56</v>
      </c>
    </row>
    <row r="12" spans="1:15" ht="23.4" customHeight="1" x14ac:dyDescent="0.25">
      <c r="A12" s="8" t="s">
        <v>16</v>
      </c>
      <c r="B12" s="8" t="str">
        <f>"342425199707017114"</f>
        <v>342425199707017114</v>
      </c>
      <c r="C12" s="8" t="s">
        <v>8</v>
      </c>
      <c r="D12" s="8" t="str">
        <f>"202309"</f>
        <v>202309</v>
      </c>
      <c r="E12" s="8" t="s">
        <v>9</v>
      </c>
      <c r="F12" s="8" t="str">
        <f>"23053110259"</f>
        <v>23053110259</v>
      </c>
      <c r="G12" s="8" t="str">
        <f>"02"</f>
        <v>02</v>
      </c>
      <c r="H12" s="8" t="str">
        <f>"59"</f>
        <v>59</v>
      </c>
      <c r="I12" s="8">
        <v>36</v>
      </c>
      <c r="J12" s="8">
        <v>2</v>
      </c>
      <c r="K12" s="8">
        <v>10</v>
      </c>
      <c r="L12" s="8">
        <v>27</v>
      </c>
      <c r="M12" s="8">
        <f t="shared" si="1"/>
        <v>75</v>
      </c>
      <c r="N12" s="8">
        <v>74.8</v>
      </c>
      <c r="O12" s="11">
        <v>74.92</v>
      </c>
    </row>
    <row r="13" spans="1:15" s="10" customFormat="1" ht="23.4" customHeight="1" x14ac:dyDescent="0.25">
      <c r="A13" s="8" t="s">
        <v>18</v>
      </c>
      <c r="B13" s="8" t="str">
        <f>"341225199604081592"</f>
        <v>341225199604081592</v>
      </c>
      <c r="C13" s="8" t="s">
        <v>8</v>
      </c>
      <c r="D13" s="8" t="str">
        <f>"202309"</f>
        <v>202309</v>
      </c>
      <c r="E13" s="8" t="s">
        <v>9</v>
      </c>
      <c r="F13" s="8" t="str">
        <f>"23053110307"</f>
        <v>23053110307</v>
      </c>
      <c r="G13" s="8" t="str">
        <f>"03"</f>
        <v>03</v>
      </c>
      <c r="H13" s="8" t="str">
        <f>"07"</f>
        <v>07</v>
      </c>
      <c r="I13" s="8">
        <v>35</v>
      </c>
      <c r="J13" s="8">
        <v>2</v>
      </c>
      <c r="K13" s="8">
        <v>10</v>
      </c>
      <c r="L13" s="8">
        <v>26</v>
      </c>
      <c r="M13" s="8">
        <f t="shared" si="1"/>
        <v>73</v>
      </c>
      <c r="N13" s="8">
        <v>76</v>
      </c>
      <c r="O13" s="11">
        <v>74.2</v>
      </c>
    </row>
    <row r="14" spans="1:15" ht="23.4" customHeight="1" x14ac:dyDescent="0.25">
      <c r="A14" s="8" t="s">
        <v>22</v>
      </c>
      <c r="B14" s="8" t="str">
        <f>"130184199508200058"</f>
        <v>130184199508200058</v>
      </c>
      <c r="C14" s="8" t="s">
        <v>21</v>
      </c>
      <c r="D14" s="8" t="str">
        <f>"202310"</f>
        <v>202310</v>
      </c>
      <c r="E14" s="8" t="s">
        <v>9</v>
      </c>
      <c r="F14" s="8" t="str">
        <f>"23053110324"</f>
        <v>23053110324</v>
      </c>
      <c r="G14" s="8" t="str">
        <f>"03"</f>
        <v>03</v>
      </c>
      <c r="H14" s="8" t="str">
        <f>"24"</f>
        <v>24</v>
      </c>
      <c r="I14" s="8">
        <v>45</v>
      </c>
      <c r="J14" s="8">
        <v>2</v>
      </c>
      <c r="K14" s="8">
        <v>9</v>
      </c>
      <c r="L14" s="8">
        <v>26</v>
      </c>
      <c r="M14" s="8">
        <f t="shared" si="1"/>
        <v>82</v>
      </c>
      <c r="N14" s="8">
        <v>75.599999999999994</v>
      </c>
      <c r="O14" s="8">
        <v>79.44</v>
      </c>
    </row>
    <row r="15" spans="1:15" ht="23.4" customHeight="1" x14ac:dyDescent="0.25">
      <c r="A15" s="8" t="s">
        <v>23</v>
      </c>
      <c r="B15" s="8" t="str">
        <f>"340304199604280412"</f>
        <v>340304199604280412</v>
      </c>
      <c r="C15" s="8" t="s">
        <v>24</v>
      </c>
      <c r="D15" s="8" t="str">
        <f>"202313"</f>
        <v>202313</v>
      </c>
      <c r="E15" s="8" t="s">
        <v>25</v>
      </c>
      <c r="F15" s="8" t="str">
        <f>"23053110330"</f>
        <v>23053110330</v>
      </c>
      <c r="G15" s="8" t="str">
        <f>"03"</f>
        <v>03</v>
      </c>
      <c r="H15" s="8" t="str">
        <f>"30"</f>
        <v>30</v>
      </c>
      <c r="I15" s="8">
        <v>36</v>
      </c>
      <c r="J15" s="8">
        <v>2</v>
      </c>
      <c r="K15" s="8">
        <v>9</v>
      </c>
      <c r="L15" s="8">
        <v>27</v>
      </c>
      <c r="M15" s="8">
        <f t="shared" si="1"/>
        <v>74</v>
      </c>
      <c r="N15" s="8">
        <v>78</v>
      </c>
      <c r="O15" s="9">
        <v>75.599999999999994</v>
      </c>
    </row>
    <row r="16" spans="1:15" ht="23.4" customHeight="1" x14ac:dyDescent="0.25">
      <c r="A16" s="8" t="s">
        <v>27</v>
      </c>
      <c r="B16" s="8" t="str">
        <f>"342201199706200484"</f>
        <v>342201199706200484</v>
      </c>
      <c r="C16" s="8" t="s">
        <v>26</v>
      </c>
      <c r="D16" s="8" t="str">
        <f>"202316"</f>
        <v>202316</v>
      </c>
      <c r="E16" s="8" t="s">
        <v>25</v>
      </c>
      <c r="F16" s="8" t="str">
        <f>"23053110345"</f>
        <v>23053110345</v>
      </c>
      <c r="G16" s="8" t="str">
        <f>"03"</f>
        <v>03</v>
      </c>
      <c r="H16" s="8" t="str">
        <f>"45"</f>
        <v>45</v>
      </c>
      <c r="I16" s="8">
        <v>37</v>
      </c>
      <c r="J16" s="8">
        <v>2</v>
      </c>
      <c r="K16" s="8">
        <v>10</v>
      </c>
      <c r="L16" s="8">
        <v>27</v>
      </c>
      <c r="M16" s="8">
        <f t="shared" si="1"/>
        <v>76</v>
      </c>
      <c r="N16" s="8">
        <v>77.599999999999994</v>
      </c>
      <c r="O16" s="8">
        <v>76.64</v>
      </c>
    </row>
    <row r="17" spans="1:15" ht="23.4" customHeight="1" x14ac:dyDescent="0.25">
      <c r="A17" s="8" t="s">
        <v>29</v>
      </c>
      <c r="B17" s="8" t="str">
        <f>"342401199705263222"</f>
        <v>342401199705263222</v>
      </c>
      <c r="C17" s="8" t="s">
        <v>28</v>
      </c>
      <c r="D17" s="8" t="str">
        <f>"202317"</f>
        <v>202317</v>
      </c>
      <c r="E17" s="8" t="s">
        <v>25</v>
      </c>
      <c r="F17" s="8" t="str">
        <f>"23053110355"</f>
        <v>23053110355</v>
      </c>
      <c r="G17" s="8" t="str">
        <f>"03"</f>
        <v>03</v>
      </c>
      <c r="H17" s="8" t="str">
        <f>"55"</f>
        <v>55</v>
      </c>
      <c r="I17" s="8">
        <v>37</v>
      </c>
      <c r="J17" s="8">
        <v>2</v>
      </c>
      <c r="K17" s="8">
        <v>10</v>
      </c>
      <c r="L17" s="8">
        <v>26</v>
      </c>
      <c r="M17" s="8">
        <f t="shared" si="1"/>
        <v>75</v>
      </c>
      <c r="N17" s="8">
        <v>76</v>
      </c>
      <c r="O17" s="8">
        <v>75.400000000000006</v>
      </c>
    </row>
  </sheetData>
  <sortState ref="A3:O49">
    <sortCondition ref="D3:D49"/>
  </sortState>
  <mergeCells count="1">
    <mergeCell ref="D1:O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data_2023-05-29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2023-05-29T08:20:49Z</dcterms:created>
  <dcterms:modified xsi:type="dcterms:W3CDTF">2023-06-04T05:25:03Z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9497E3625D3A4776A51CFD4DCF83C2D0_13</vt:lpwstr>
  </property>
  <property fmtid="{D5CDD505-2E9C-101B-9397-08002B2CF9AE}" pid="3" name="KSOProductBuildVer">
    <vt:lpwstr>2052-11.1.0.14309</vt:lpwstr>
  </property>
</Properties>
</file>